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3" sheetId="5" r:id="rId1"/>
  </sheets>
  <calcPr calcId="144525"/>
</workbook>
</file>

<file path=xl/sharedStrings.xml><?xml version="1.0" encoding="utf-8"?>
<sst xmlns="http://schemas.openxmlformats.org/spreadsheetml/2006/main" count="38" uniqueCount="37">
  <si>
    <t>Школа</t>
  </si>
  <si>
    <t>МКОУ Кумухская СОШ</t>
  </si>
  <si>
    <t>Отд./корп</t>
  </si>
  <si>
    <t>1</t>
  </si>
  <si>
    <t>День</t>
  </si>
  <si>
    <t>Прием пищи</t>
  </si>
  <si>
    <t>Раздел</t>
  </si>
  <si>
    <t>№ рец.</t>
  </si>
  <si>
    <t>Блюдо</t>
  </si>
  <si>
    <t>Всего кг</t>
  </si>
  <si>
    <t>Цена 1 кг</t>
  </si>
  <si>
    <t>Сумма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</si>
  <si>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</si>
  <si>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</si>
  <si>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</si>
  <si>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</si>
  <si>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</si>
  <si>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</si>
  <si>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</si>
  <si>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 xml:space="preserve">пюре </t>
  </si>
  <si>
    <t>картофель</t>
  </si>
  <si>
    <t>картофельное</t>
  </si>
  <si>
    <t>Масло слив</t>
  </si>
  <si>
    <t>молоко</t>
  </si>
  <si>
    <t>сарделька отварная</t>
  </si>
  <si>
    <t>сарделька</t>
  </si>
  <si>
    <t>Соль</t>
  </si>
  <si>
    <t>салат витаминный</t>
  </si>
  <si>
    <t>Капуста</t>
  </si>
  <si>
    <t>Зел горошек</t>
  </si>
  <si>
    <t>Морковь</t>
  </si>
  <si>
    <t>Лук</t>
  </si>
  <si>
    <t>Масло растит</t>
  </si>
  <si>
    <t>4</t>
  </si>
  <si>
    <t>Хлеб</t>
  </si>
  <si>
    <t>кисель</t>
  </si>
  <si>
    <t>сахар</t>
  </si>
</sst>
</file>

<file path=xl/styles.xml><?xml version="1.0" encoding="utf-8"?>
<styleSheet xmlns="http://schemas.openxmlformats.org/spreadsheetml/2006/main">
  <numFmts count="5">
    <numFmt numFmtId="176" formatCode="_-* #\.##0.00\ &quot;₽&quot;_-;\-* #\.##0.00\ &quot;₽&quot;_-;_-* \-??\ &quot;₽&quot;_-;_-@_-"/>
    <numFmt numFmtId="177" formatCode="_-* #\.##0\ &quot;₽&quot;_-;\-* #\.##0\ &quot;₽&quot;_-;_-* \-\ &quot;₽&quot;_-;_-@_-"/>
    <numFmt numFmtId="178" formatCode="_-* #\.##0.00_-;\-* #\.##0.00_-;_-* &quot;-&quot;??_-;_-@_-"/>
    <numFmt numFmtId="179" formatCode="_-* #\.##0_-;\-* #\.##0_-;_-* &quot;-&quot;_-;_-@_-"/>
    <numFmt numFmtId="180" formatCode="0.000"/>
  </numFmts>
  <fonts count="23">
    <font>
      <sz val="11"/>
      <color theme="1"/>
      <name val="Calibri"/>
      <charset val="134"/>
      <scheme val="minor"/>
    </font>
    <font>
      <sz val="11"/>
      <color rgb="FF000000"/>
      <name val="Calibri"/>
      <charset val="204"/>
    </font>
    <font>
      <sz val="11"/>
      <color rgb="FF000000"/>
      <name val="Times New Roman"/>
      <charset val="204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5" fillId="9" borderId="0" applyNumberFormat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176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0" borderId="19" applyNumberFormat="0" applyFill="0" applyAlignment="0" applyProtection="0">
      <alignment vertical="center"/>
    </xf>
    <xf numFmtId="0" fontId="7" fillId="10" borderId="21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6" borderId="2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28" borderId="24" applyNumberFormat="0" applyAlignment="0" applyProtection="0">
      <alignment vertical="center"/>
    </xf>
    <xf numFmtId="0" fontId="19" fillId="29" borderId="25" applyNumberFormat="0" applyAlignment="0" applyProtection="0">
      <alignment vertical="center"/>
    </xf>
    <xf numFmtId="0" fontId="21" fillId="10" borderId="24" applyNumberFormat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49" fontId="0" fillId="2" borderId="7" xfId="0" applyNumberFormat="1" applyFill="1" applyBorder="1" applyProtection="1">
      <protection locked="0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0" fillId="0" borderId="8" xfId="0" applyBorder="1"/>
    <xf numFmtId="0" fontId="0" fillId="0" borderId="9" xfId="0" applyBorder="1"/>
    <xf numFmtId="49" fontId="0" fillId="2" borderId="9" xfId="0" applyNumberFormat="1" applyFill="1" applyBorder="1" applyProtection="1">
      <protection locked="0"/>
    </xf>
    <xf numFmtId="0" fontId="0" fillId="0" borderId="10" xfId="0" applyBorder="1"/>
    <xf numFmtId="49" fontId="0" fillId="2" borderId="10" xfId="0" applyNumberFormat="1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0" borderId="11" xfId="0" applyBorder="1"/>
    <xf numFmtId="0" fontId="0" fillId="2" borderId="12" xfId="0" applyFill="1" applyBorder="1" applyProtection="1">
      <protection locked="0"/>
    </xf>
    <xf numFmtId="0" fontId="0" fillId="3" borderId="7" xfId="0" applyFill="1" applyBorder="1"/>
    <xf numFmtId="0" fontId="0" fillId="2" borderId="7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49" fontId="0" fillId="2" borderId="12" xfId="0" applyNumberFormat="1" applyFill="1" applyBorder="1" applyProtection="1">
      <protection locked="0"/>
    </xf>
    <xf numFmtId="0" fontId="0" fillId="2" borderId="9" xfId="0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0" fontId="2" fillId="0" borderId="6" xfId="0" applyFont="1" applyBorder="1" applyAlignment="1">
      <alignment wrapText="1"/>
    </xf>
    <xf numFmtId="0" fontId="2" fillId="0" borderId="0" xfId="0" applyFont="1" applyBorder="1" applyAlignment="1">
      <alignment wrapText="1"/>
    </xf>
    <xf numFmtId="1" fontId="0" fillId="2" borderId="12" xfId="0" applyNumberFormat="1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49" fontId="0" fillId="2" borderId="10" xfId="0" applyNumberFormat="1" applyFill="1" applyBorder="1" applyAlignment="1" applyProtection="1">
      <alignment wrapText="1"/>
      <protection locked="0"/>
    </xf>
    <xf numFmtId="180" fontId="0" fillId="2" borderId="10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180" fontId="0" fillId="2" borderId="12" xfId="0" applyNumberFormat="1" applyFill="1" applyBorder="1" applyProtection="1">
      <protection locked="0"/>
    </xf>
    <xf numFmtId="0" fontId="0" fillId="2" borderId="10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2" fontId="0" fillId="2" borderId="7" xfId="0" applyNumberFormat="1" applyFill="1" applyBorder="1" applyProtection="1">
      <protection locked="0"/>
    </xf>
    <xf numFmtId="2" fontId="0" fillId="2" borderId="15" xfId="0" applyNumberFormat="1" applyFill="1" applyBorder="1" applyAlignment="1" applyProtection="1">
      <alignment horizontal="left"/>
      <protection locked="0"/>
    </xf>
    <xf numFmtId="2" fontId="0" fillId="2" borderId="10" xfId="0" applyNumberFormat="1" applyFill="1" applyBorder="1" applyProtection="1"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2" fontId="0" fillId="2" borderId="9" xfId="0" applyNumberFormat="1" applyFill="1" applyBorder="1" applyProtection="1">
      <protection locked="0"/>
    </xf>
    <xf numFmtId="2" fontId="0" fillId="2" borderId="17" xfId="0" applyNumberFormat="1" applyFill="1" applyBorder="1" applyAlignment="1" applyProtection="1">
      <alignment horizontal="left"/>
      <protection locked="0"/>
    </xf>
    <xf numFmtId="2" fontId="0" fillId="2" borderId="12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  <xf numFmtId="2" fontId="0" fillId="2" borderId="18" xfId="0" applyNumberFormat="1" applyFill="1" applyBorder="1" applyProtection="1">
      <protection locked="0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M22"/>
  <sheetViews>
    <sheetView showGridLines="0" showRowColHeaders="0" tabSelected="1" view="pageBreakPreview" zoomScale="60" zoomScaleNormal="100" workbookViewId="0">
      <selection activeCell="Q17" sqref="Q17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21.5714285714286" customWidth="1"/>
    <col min="5" max="7" width="11.5714285714286" customWidth="1"/>
    <col min="8" max="8" width="10.1428571428571" customWidth="1"/>
    <col min="10" max="10" width="13.4285714285714" customWidth="1"/>
    <col min="11" max="11" width="7.71428571428571" customWidth="1"/>
    <col min="12" max="12" width="7.85714285714286" customWidth="1"/>
    <col min="13" max="13" width="10.4285714285714" customWidth="1"/>
  </cols>
  <sheetData>
    <row r="1" spans="1:13">
      <c r="A1" t="s">
        <v>0</v>
      </c>
      <c r="B1" s="1" t="s">
        <v>1</v>
      </c>
      <c r="C1" s="2"/>
      <c r="D1" s="3"/>
      <c r="E1" s="4"/>
      <c r="F1" s="4"/>
      <c r="G1" s="4"/>
      <c r="H1" t="s">
        <v>2</v>
      </c>
      <c r="I1" s="16" t="s">
        <v>3</v>
      </c>
      <c r="L1" t="s">
        <v>4</v>
      </c>
      <c r="M1" s="34">
        <v>5</v>
      </c>
    </row>
    <row r="2" ht="7.5" customHeight="1" spans="13:13">
      <c r="M2">
        <v>21</v>
      </c>
    </row>
    <row r="3" ht="15.75" spans="1:13">
      <c r="A3" s="5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35" t="s">
        <v>17</v>
      </c>
    </row>
    <row r="4" ht="15.75" spans="1:13">
      <c r="A4" s="7" t="s">
        <v>18</v>
      </c>
      <c r="B4" s="8" t="s">
        <v>19</v>
      </c>
      <c r="C4" s="9"/>
      <c r="D4" s="10" t="s">
        <v>20</v>
      </c>
      <c r="E4" s="10">
        <f>H4*116/1000</f>
        <v>29</v>
      </c>
      <c r="F4" s="10">
        <v>35</v>
      </c>
      <c r="G4" s="10">
        <f>E4*F4</f>
        <v>1015</v>
      </c>
      <c r="H4" s="11">
        <v>250</v>
      </c>
      <c r="I4" s="36">
        <f>H4/1000*F4</f>
        <v>8.75</v>
      </c>
      <c r="J4" s="36">
        <f>H4/100*48</f>
        <v>120</v>
      </c>
      <c r="K4" s="36">
        <f>H4/100*1.7</f>
        <v>4.25</v>
      </c>
      <c r="L4" s="36">
        <v>0</v>
      </c>
      <c r="M4" s="37">
        <f>H4/100*10.8</f>
        <v>27</v>
      </c>
    </row>
    <row r="5" ht="15.75" spans="1:13">
      <c r="A5" s="12"/>
      <c r="B5" s="13" t="s">
        <v>21</v>
      </c>
      <c r="C5" s="14"/>
      <c r="D5" s="10" t="s">
        <v>22</v>
      </c>
      <c r="E5" s="10">
        <f t="shared" ref="E5:E16" si="0">H5*116/1000</f>
        <v>1.16</v>
      </c>
      <c r="F5" s="10">
        <v>820</v>
      </c>
      <c r="G5" s="10">
        <f t="shared" ref="G5:G16" si="1">E5*F5</f>
        <v>951.2</v>
      </c>
      <c r="H5" s="11">
        <v>10</v>
      </c>
      <c r="I5" s="36">
        <f t="shared" ref="I5:I15" si="2">H5/1000*F5</f>
        <v>8.2</v>
      </c>
      <c r="J5" s="38">
        <f>H5/100*748</f>
        <v>74.8</v>
      </c>
      <c r="K5" s="38">
        <f>H5/100*0.6</f>
        <v>0.06</v>
      </c>
      <c r="L5" s="38">
        <f>H5/100*82.5</f>
        <v>8.25</v>
      </c>
      <c r="M5" s="39">
        <f>H5/100*0.9</f>
        <v>0.09</v>
      </c>
    </row>
    <row r="6" ht="15.75" spans="1:13">
      <c r="A6" s="12"/>
      <c r="B6" s="15"/>
      <c r="C6" s="16"/>
      <c r="D6" s="10" t="s">
        <v>23</v>
      </c>
      <c r="E6" s="10">
        <f t="shared" si="0"/>
        <v>3.48</v>
      </c>
      <c r="F6" s="10">
        <v>100</v>
      </c>
      <c r="G6" s="10">
        <f t="shared" si="1"/>
        <v>348</v>
      </c>
      <c r="H6" s="11">
        <v>30</v>
      </c>
      <c r="I6" s="36">
        <f t="shared" si="2"/>
        <v>3</v>
      </c>
      <c r="J6" s="38">
        <f>H6/100*83</f>
        <v>24.9</v>
      </c>
      <c r="K6" s="38">
        <f>H6/100*2</f>
        <v>0.6</v>
      </c>
      <c r="L6" s="38">
        <f>H6/100*0.1</f>
        <v>0.03</v>
      </c>
      <c r="M6" s="39">
        <f>H6/100*19.4</f>
        <v>5.82</v>
      </c>
    </row>
    <row r="7" ht="15.75" spans="1:13">
      <c r="A7" s="12"/>
      <c r="B7" s="15" t="s">
        <v>24</v>
      </c>
      <c r="C7" s="16"/>
      <c r="D7" s="10" t="s">
        <v>25</v>
      </c>
      <c r="E7" s="10">
        <f t="shared" si="0"/>
        <v>15.08</v>
      </c>
      <c r="F7" s="10">
        <v>230</v>
      </c>
      <c r="G7" s="10">
        <f t="shared" si="1"/>
        <v>3468.4</v>
      </c>
      <c r="H7" s="11">
        <v>130</v>
      </c>
      <c r="I7" s="36">
        <f t="shared" si="2"/>
        <v>29.9</v>
      </c>
      <c r="J7" s="38">
        <f>H7/100*83</f>
        <v>107.9</v>
      </c>
      <c r="K7" s="38">
        <f>H7/100*2</f>
        <v>2.6</v>
      </c>
      <c r="L7" s="38">
        <f>H7/100*0.1</f>
        <v>0.13</v>
      </c>
      <c r="M7" s="39">
        <f>H7/100*19.4</f>
        <v>25.22</v>
      </c>
    </row>
    <row r="8" ht="15.75" spans="1:13">
      <c r="A8" s="12"/>
      <c r="B8" s="15"/>
      <c r="C8" s="16"/>
      <c r="D8" s="10" t="s">
        <v>26</v>
      </c>
      <c r="E8" s="10">
        <f t="shared" si="0"/>
        <v>0.986</v>
      </c>
      <c r="F8" s="10">
        <v>15</v>
      </c>
      <c r="G8" s="10">
        <f t="shared" si="1"/>
        <v>14.79</v>
      </c>
      <c r="H8" s="11">
        <v>8.5</v>
      </c>
      <c r="I8" s="36">
        <f t="shared" si="2"/>
        <v>0.1275</v>
      </c>
      <c r="J8" s="38">
        <f>H8/100*33</f>
        <v>2.805</v>
      </c>
      <c r="K8" s="38">
        <f>H8/100*1.3</f>
        <v>0.1105</v>
      </c>
      <c r="L8" s="38">
        <f>H8/100*0.1</f>
        <v>0.0085</v>
      </c>
      <c r="M8" s="39">
        <f>H8/100*7</f>
        <v>0.595</v>
      </c>
    </row>
    <row r="9" ht="15.75" spans="1:13">
      <c r="A9" s="12"/>
      <c r="B9" s="17" t="s">
        <v>27</v>
      </c>
      <c r="C9" s="16"/>
      <c r="D9" s="10" t="s">
        <v>28</v>
      </c>
      <c r="E9" s="10">
        <f t="shared" si="0"/>
        <v>4.06</v>
      </c>
      <c r="F9" s="10">
        <v>30</v>
      </c>
      <c r="G9" s="10">
        <f t="shared" si="1"/>
        <v>121.8</v>
      </c>
      <c r="H9" s="11">
        <v>35</v>
      </c>
      <c r="I9" s="36">
        <f t="shared" si="2"/>
        <v>1.05</v>
      </c>
      <c r="J9" s="40">
        <f>H9/100*28</f>
        <v>9.8</v>
      </c>
      <c r="K9" s="40">
        <f>H9/100*1.8</f>
        <v>0.63</v>
      </c>
      <c r="L9" s="40">
        <v>0</v>
      </c>
      <c r="M9" s="41">
        <f>H9/100*5.4</f>
        <v>1.89</v>
      </c>
    </row>
    <row r="10" ht="15.75" spans="1:13">
      <c r="A10" s="18"/>
      <c r="B10" s="19"/>
      <c r="C10" s="19"/>
      <c r="D10" s="10" t="s">
        <v>29</v>
      </c>
      <c r="E10" s="10">
        <f t="shared" si="0"/>
        <v>2.32</v>
      </c>
      <c r="F10" s="10">
        <v>110</v>
      </c>
      <c r="G10" s="10">
        <f t="shared" si="1"/>
        <v>255.2</v>
      </c>
      <c r="H10" s="11">
        <v>20</v>
      </c>
      <c r="I10" s="36">
        <f t="shared" si="2"/>
        <v>2.2</v>
      </c>
      <c r="J10" s="42">
        <f>H10/100*30</f>
        <v>6</v>
      </c>
      <c r="K10" s="42">
        <f>H10/100*1.3</f>
        <v>0.26</v>
      </c>
      <c r="L10" s="42">
        <f>H10/100*0.5</f>
        <v>0.1</v>
      </c>
      <c r="M10" s="42">
        <f>H10/100*5</f>
        <v>1</v>
      </c>
    </row>
    <row r="11" ht="15.75" spans="1:13">
      <c r="A11" s="7"/>
      <c r="B11" s="20"/>
      <c r="C11" s="21"/>
      <c r="D11" s="10" t="s">
        <v>30</v>
      </c>
      <c r="E11" s="10">
        <f t="shared" si="0"/>
        <v>1.74</v>
      </c>
      <c r="F11" s="10">
        <v>35</v>
      </c>
      <c r="G11" s="10">
        <f t="shared" si="1"/>
        <v>60.9</v>
      </c>
      <c r="H11" s="11">
        <v>15</v>
      </c>
      <c r="I11" s="36">
        <f t="shared" si="2"/>
        <v>0.525</v>
      </c>
      <c r="J11" s="38">
        <f>H11/100*33</f>
        <v>4.95</v>
      </c>
      <c r="K11" s="38">
        <f>H11/100*1.3</f>
        <v>0.195</v>
      </c>
      <c r="L11" s="38">
        <f>H11/100*0.1</f>
        <v>0.015</v>
      </c>
      <c r="M11" s="39">
        <f>H11/100*7</f>
        <v>1.05</v>
      </c>
    </row>
    <row r="12" ht="15.75" spans="1:13">
      <c r="A12" s="12"/>
      <c r="B12" s="17"/>
      <c r="C12" s="17"/>
      <c r="D12" s="10" t="s">
        <v>31</v>
      </c>
      <c r="E12" s="10">
        <f t="shared" si="0"/>
        <v>0.928</v>
      </c>
      <c r="F12" s="10">
        <v>25</v>
      </c>
      <c r="G12" s="10">
        <f t="shared" si="1"/>
        <v>23.2</v>
      </c>
      <c r="H12" s="11">
        <v>8</v>
      </c>
      <c r="I12" s="36">
        <f t="shared" si="2"/>
        <v>0.2</v>
      </c>
      <c r="J12" s="38">
        <f>H12/100*43</f>
        <v>3.44</v>
      </c>
      <c r="K12" s="38">
        <f>H12/100*1.7</f>
        <v>0.136</v>
      </c>
      <c r="L12" s="38">
        <f>H12/100*0</f>
        <v>0</v>
      </c>
      <c r="M12" s="39">
        <f>H12/100*9.5</f>
        <v>0.76</v>
      </c>
    </row>
    <row r="13" ht="15.75" spans="1:13">
      <c r="A13" s="18"/>
      <c r="B13" s="19"/>
      <c r="C13" s="19"/>
      <c r="D13" s="22" t="s">
        <v>32</v>
      </c>
      <c r="E13" s="10">
        <f t="shared" si="0"/>
        <v>0.464</v>
      </c>
      <c r="F13" s="22">
        <v>200</v>
      </c>
      <c r="G13" s="10">
        <f t="shared" si="1"/>
        <v>92.8</v>
      </c>
      <c r="H13" s="23" t="s">
        <v>33</v>
      </c>
      <c r="I13" s="36">
        <f t="shared" si="2"/>
        <v>0.8</v>
      </c>
      <c r="J13" s="25">
        <f>H13/100*899</f>
        <v>35.96</v>
      </c>
      <c r="K13" s="25">
        <f>H13/100*0</f>
        <v>0</v>
      </c>
      <c r="L13" s="25">
        <f>H13/100*99.9</f>
        <v>3.996</v>
      </c>
      <c r="M13" s="43">
        <f>H13/100*0</f>
        <v>0</v>
      </c>
    </row>
    <row r="14" ht="15.75" spans="1:13">
      <c r="A14" s="12"/>
      <c r="B14" s="13"/>
      <c r="C14" s="24"/>
      <c r="D14" s="10" t="s">
        <v>34</v>
      </c>
      <c r="E14" s="10">
        <f t="shared" si="0"/>
        <v>9.28</v>
      </c>
      <c r="F14" s="10">
        <v>40</v>
      </c>
      <c r="G14" s="10">
        <f t="shared" si="1"/>
        <v>371.2</v>
      </c>
      <c r="H14" s="11">
        <v>80</v>
      </c>
      <c r="I14" s="36">
        <f t="shared" si="2"/>
        <v>3.2</v>
      </c>
      <c r="J14" s="42">
        <f>H14/100*254</f>
        <v>203.2</v>
      </c>
      <c r="K14" s="42">
        <f>H14/100*7.7</f>
        <v>6.16</v>
      </c>
      <c r="L14" s="42">
        <f>H14/100*2.4</f>
        <v>1.92</v>
      </c>
      <c r="M14" s="42">
        <f>H14/100*53.4</f>
        <v>42.72</v>
      </c>
    </row>
    <row r="15" ht="15.75" spans="1:13">
      <c r="A15" s="12"/>
      <c r="B15" s="15" t="s">
        <v>35</v>
      </c>
      <c r="C15" s="25"/>
      <c r="D15" s="26" t="s">
        <v>35</v>
      </c>
      <c r="E15" s="10">
        <f t="shared" si="0"/>
        <v>2.32</v>
      </c>
      <c r="F15" s="27">
        <v>100</v>
      </c>
      <c r="G15" s="10">
        <f t="shared" si="1"/>
        <v>232</v>
      </c>
      <c r="H15" s="28">
        <v>20</v>
      </c>
      <c r="I15" s="36">
        <f t="shared" si="2"/>
        <v>2</v>
      </c>
      <c r="J15" s="25">
        <f>H15/100*38</f>
        <v>7.6</v>
      </c>
      <c r="K15" s="25">
        <f>H15/100*0.09</f>
        <v>0.018</v>
      </c>
      <c r="L15" s="25">
        <f>H15/100*0.1</f>
        <v>0.02</v>
      </c>
      <c r="M15" s="43">
        <f>H15/100*9</f>
        <v>1.8</v>
      </c>
    </row>
    <row r="16" ht="15.75" spans="1:13">
      <c r="A16" s="12"/>
      <c r="B16" s="15"/>
      <c r="C16" s="21"/>
      <c r="D16" s="26" t="s">
        <v>36</v>
      </c>
      <c r="E16" s="10">
        <f t="shared" si="0"/>
        <v>1.74</v>
      </c>
      <c r="F16" s="26">
        <v>70</v>
      </c>
      <c r="G16" s="10">
        <f t="shared" si="1"/>
        <v>121.8</v>
      </c>
      <c r="H16" s="11">
        <v>15</v>
      </c>
      <c r="I16" s="36">
        <f t="shared" ref="I16" si="3">H16/1000*F16</f>
        <v>1.05</v>
      </c>
      <c r="J16" s="36">
        <f>H16/100*70</f>
        <v>10.5</v>
      </c>
      <c r="K16" s="36">
        <f>H16/100*6</f>
        <v>0.9</v>
      </c>
      <c r="L16" s="36">
        <f>H16/100*6</f>
        <v>0.9</v>
      </c>
      <c r="M16" s="44">
        <f>H16/100*70</f>
        <v>10.5</v>
      </c>
    </row>
    <row r="17" spans="1:13">
      <c r="A17" s="12"/>
      <c r="B17" s="15"/>
      <c r="C17" s="17"/>
      <c r="D17" s="29"/>
      <c r="E17" s="29"/>
      <c r="F17" s="29"/>
      <c r="G17" s="30">
        <f>G4+G5+G6+G8+G9+G10+G11+G12+G13+G14+G15+G16</f>
        <v>3607.89</v>
      </c>
      <c r="H17" s="31"/>
      <c r="I17" s="36">
        <f>SUM(I4:I16)</f>
        <v>61.0025</v>
      </c>
      <c r="J17" s="25"/>
      <c r="K17" s="38"/>
      <c r="L17" s="38"/>
      <c r="M17" s="45"/>
    </row>
    <row r="18" spans="1:13">
      <c r="A18" s="12"/>
      <c r="B18" s="15"/>
      <c r="C18" s="17"/>
      <c r="D18" s="29"/>
      <c r="E18" s="29"/>
      <c r="F18" s="29"/>
      <c r="G18" s="29"/>
      <c r="H18" s="31"/>
      <c r="I18" s="38"/>
      <c r="J18" s="38"/>
      <c r="K18" s="38"/>
      <c r="L18" s="38"/>
      <c r="M18" s="45"/>
    </row>
    <row r="19" spans="1:13">
      <c r="A19" s="12"/>
      <c r="B19" s="15"/>
      <c r="C19" s="17"/>
      <c r="D19" s="29"/>
      <c r="E19" s="29"/>
      <c r="F19" s="29"/>
      <c r="G19" s="29"/>
      <c r="H19" s="31"/>
      <c r="I19" s="38"/>
      <c r="J19" s="38"/>
      <c r="K19" s="38"/>
      <c r="L19" s="38"/>
      <c r="M19" s="45"/>
    </row>
    <row r="20" spans="1:13">
      <c r="A20" s="12"/>
      <c r="B20" s="15"/>
      <c r="C20" s="17"/>
      <c r="D20" s="29"/>
      <c r="E20" s="29"/>
      <c r="F20" s="29"/>
      <c r="G20" s="29"/>
      <c r="H20" s="31"/>
      <c r="I20" s="38"/>
      <c r="J20" s="38"/>
      <c r="K20" s="38"/>
      <c r="L20" s="38"/>
      <c r="M20" s="45"/>
    </row>
    <row r="21" spans="1:13">
      <c r="A21" s="12"/>
      <c r="B21" s="32"/>
      <c r="C21" s="32"/>
      <c r="D21" s="29"/>
      <c r="E21" s="29"/>
      <c r="F21" s="29"/>
      <c r="G21" s="29"/>
      <c r="H21" s="31"/>
      <c r="I21" s="38"/>
      <c r="J21" s="25"/>
      <c r="K21" s="38"/>
      <c r="L21" s="46"/>
      <c r="M21" s="45"/>
    </row>
    <row r="22" ht="15.75" spans="1:13">
      <c r="A22" s="18"/>
      <c r="B22" s="19"/>
      <c r="C22" s="19"/>
      <c r="D22" s="22"/>
      <c r="E22" s="22"/>
      <c r="F22" s="22"/>
      <c r="G22" s="22"/>
      <c r="H22" s="33"/>
      <c r="I22" s="42"/>
      <c r="J22" s="42"/>
      <c r="K22" s="42"/>
      <c r="L22" s="42"/>
      <c r="M22" s="47"/>
    </row>
  </sheetData>
  <mergeCells count="1">
    <mergeCell ref="B1:D1"/>
  </mergeCells>
  <pageMargins left="0.25" right="0.25" top="0.75" bottom="0.75" header="0.3" footer="0.3"/>
  <pageSetup paperSize="9" scale="9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ыукеприыфуекирыеукрит</cp:lastModifiedBy>
  <dcterms:created xsi:type="dcterms:W3CDTF">2015-06-05T18:19:00Z</dcterms:created>
  <cp:lastPrinted>2022-12-01T12:01:00Z</cp:lastPrinted>
  <dcterms:modified xsi:type="dcterms:W3CDTF">2022-12-10T10:39:28Z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05EF6ADD46BE4BCDA73B5263BC0EFB08</vt:lpwstr>
  </property>
  <property fmtid="{D5CDD505-2E9C-101B-9397-08002B2CF9AE}" pid="3" name="KSOProductBuildVer">
    <vt:lpwstr>1049-11.2.0.11042</vt:lpwstr>
  </property>
</Properties>
</file>